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<sst xmlns="http://schemas.openxmlformats.org/spreadsheetml/2006/main" count="73" uniqueCount="73">
  <si>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</si>
  <si>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</si>
  <si>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</si>
  <si>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</si>
  <si>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</si>
  <si>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</si>
  <si>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</si>
  <si>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</si>
  <si>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</si>
  <si>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</si>
  <si>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</si>
  <si>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</si>
  <si>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</si>
  <si>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</si>
  <si>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</si>
  <si>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</si>
  <si>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</si>
  <si>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</si>
  <si>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</si>
  <si>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</si>
  <si>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</si>
  <si>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</si>
  <si>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</si>
  <si>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</si>
  <si>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</si>
  <si>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</si>
  <si>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</si>
  <si>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</si>
  <si>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</si>
  <si>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</si>
  <si>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</si>
  <si>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</si>
  <si>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</si>
  <si>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</si>
  <si>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</si>
  <si>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</si>
  <si>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</si>
  <si>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</si>
  <si>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</si>
  <si>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</si>
  <si>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</si>
  <si>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</si>
  <si>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</si>
  <si>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</si>
  <si>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</si>
  <si>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</si>
  <si>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</si>
  <si>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</si>
  <si>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</si>
  <si>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</si>
  <si>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</si>
  <si>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</si>
  <si>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</si>
  <si>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</si>
  <si>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</si>
  <si>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</si>
  <si>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</si>
  <si>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</si>
  <si>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</si>
  <si>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</si>
  <si>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</si>
  <si>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</si>
  <si>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</si>
  <si>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</si>
  <si>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</si>
  <si>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</si>
  <si>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</si>
  <si>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</si>
  <si>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</si>
  <si>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</si>
  <si>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</si>
  <si>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19.03.2018, грн.</t>
  </si>
  <si>
    <t>виготовлення та затвердження Схеми санітарного очищення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</si>
</sst>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8" fillId="0" borderId="0" xfId="0" applyFont="1" applyFill="1" applyBorder="1" applyAlignment="1">
      <alignment horizontal="left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90" zoomScaleNormal="90" zoomScalePageLayoutView="0" workbookViewId="0" topLeftCell="A1">
      <selection activeCell="C26" sqref="C26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6" t="s">
        <v>24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7.25">
      <c r="B2" s="7"/>
      <c r="C2" s="7"/>
      <c r="AD2" s="33"/>
    </row>
    <row r="3" spans="1:30" ht="39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19" t="s">
        <v>70</v>
      </c>
    </row>
    <row r="4" spans="1:30" s="3" customFormat="1" ht="15">
      <c r="A4" s="21" t="s">
        <v>29</v>
      </c>
      <c r="B4" s="23" t="s">
        <v>23</v>
      </c>
      <c r="C4" s="32">
        <f>C5+C11+C17+C21+C26+C32+C35+C38+C40+C43+C44+C47</f>
        <v>45316895.61000001</v>
      </c>
      <c r="D4" s="32">
        <f aca="true" t="shared" si="0" ref="D4:AC4">D5+D11+D17+D21+D26+D32+D35+D38+D40+D43+D44+D47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 t="shared" si="0"/>
        <v>5852627.15</v>
      </c>
      <c r="AD4" s="20">
        <f>(AC4/C4)*100</f>
        <v>12.914889846754003</v>
      </c>
    </row>
    <row r="5" spans="1:30" ht="25.5">
      <c r="A5" s="11" t="s">
        <v>2</v>
      </c>
      <c r="B5" s="24" t="s">
        <v>18</v>
      </c>
      <c r="C5" s="34">
        <f>SUM(C6:C10)</f>
        <v>18017780.28</v>
      </c>
      <c r="D5" s="34">
        <f aca="true" t="shared" si="1" ref="D5:AC5">SUM(D6:D10)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si="1"/>
        <v>0</v>
      </c>
      <c r="Y5" s="34">
        <f t="shared" si="1"/>
        <v>0</v>
      </c>
      <c r="Z5" s="34">
        <f t="shared" si="1"/>
        <v>0</v>
      </c>
      <c r="AA5" s="34">
        <f t="shared" si="1"/>
        <v>0</v>
      </c>
      <c r="AB5" s="34">
        <f t="shared" si="1"/>
        <v>0</v>
      </c>
      <c r="AC5" s="34">
        <f t="shared" si="1"/>
        <v>2712303.97</v>
      </c>
      <c r="AD5" s="35">
        <f aca="true" t="shared" si="2" ref="AD5:AD56">(AC5/C5)*100</f>
        <v>15.05348565611435</v>
      </c>
    </row>
    <row r="6" spans="1:30" ht="13.5">
      <c r="A6" s="10"/>
      <c r="B6" s="25" t="s">
        <v>69</v>
      </c>
      <c r="C6" s="36">
        <v>5410577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9">
        <f t="shared" si="2"/>
        <v>0</v>
      </c>
    </row>
    <row r="7" spans="1:30" ht="13.5">
      <c r="A7" s="10"/>
      <c r="B7" s="25" t="s">
        <v>68</v>
      </c>
      <c r="C7" s="36">
        <v>10280421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40">
        <f>194628.81+1148086.58+1023055.38</f>
        <v>2365770.77</v>
      </c>
      <c r="AD7" s="39">
        <f t="shared" si="2"/>
        <v>23.012391904961866</v>
      </c>
    </row>
    <row r="8" spans="1:30" ht="25.5">
      <c r="A8" s="10"/>
      <c r="B8" s="26" t="s">
        <v>46</v>
      </c>
      <c r="C8" s="36">
        <v>652567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>
        <f>51162+51671+4491+2500</f>
        <v>109824</v>
      </c>
      <c r="AD8" s="39">
        <f t="shared" si="2"/>
        <v>16.82953627750101</v>
      </c>
    </row>
    <row r="9" spans="1:30" ht="25.5">
      <c r="A9" s="10"/>
      <c r="B9" s="25" t="s">
        <v>31</v>
      </c>
      <c r="C9" s="36">
        <v>672025.28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>
        <f>35584+35584</f>
        <v>71168</v>
      </c>
      <c r="AD9" s="39">
        <f t="shared" si="2"/>
        <v>10.590077801835074</v>
      </c>
    </row>
    <row r="10" spans="1:30" ht="13.5">
      <c r="A10" s="10"/>
      <c r="B10" s="25" t="s">
        <v>40</v>
      </c>
      <c r="C10" s="36">
        <v>1002190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>
        <f>85951.09+79590.11</f>
        <v>165541.2</v>
      </c>
      <c r="AD10" s="39">
        <f t="shared" si="2"/>
        <v>16.517945698919366</v>
      </c>
    </row>
    <row r="11" spans="1:30" ht="13.5">
      <c r="A11" s="11" t="s">
        <v>53</v>
      </c>
      <c r="B11" s="24" t="s">
        <v>3</v>
      </c>
      <c r="C11" s="34">
        <f>SUM(C12:C16)</f>
        <v>7200846.1</v>
      </c>
      <c r="D11" s="34">
        <f aca="true" t="shared" si="3" ref="D11:AC11">SUM(D12:D16)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3"/>
        <v>0</v>
      </c>
      <c r="O11" s="34">
        <f t="shared" si="3"/>
        <v>0</v>
      </c>
      <c r="P11" s="34">
        <f t="shared" si="3"/>
        <v>0</v>
      </c>
      <c r="Q11" s="34">
        <f t="shared" si="3"/>
        <v>0</v>
      </c>
      <c r="R11" s="34">
        <f t="shared" si="3"/>
        <v>0</v>
      </c>
      <c r="S11" s="34">
        <f t="shared" si="3"/>
        <v>0</v>
      </c>
      <c r="T11" s="34">
        <f t="shared" si="3"/>
        <v>0</v>
      </c>
      <c r="U11" s="34">
        <f t="shared" si="3"/>
        <v>0</v>
      </c>
      <c r="V11" s="34">
        <f t="shared" si="3"/>
        <v>0</v>
      </c>
      <c r="W11" s="34">
        <f t="shared" si="3"/>
        <v>0</v>
      </c>
      <c r="X11" s="34">
        <f t="shared" si="3"/>
        <v>0</v>
      </c>
      <c r="Y11" s="34">
        <f t="shared" si="3"/>
        <v>0</v>
      </c>
      <c r="Z11" s="34">
        <f t="shared" si="3"/>
        <v>0</v>
      </c>
      <c r="AA11" s="34">
        <f t="shared" si="3"/>
        <v>0</v>
      </c>
      <c r="AB11" s="34">
        <f t="shared" si="3"/>
        <v>0</v>
      </c>
      <c r="AC11" s="34">
        <f t="shared" si="3"/>
        <v>1017646.6100000001</v>
      </c>
      <c r="AD11" s="41">
        <f t="shared" si="2"/>
        <v>14.132319950568034</v>
      </c>
    </row>
    <row r="12" spans="1:30" ht="13.5">
      <c r="A12" s="11"/>
      <c r="B12" s="25" t="s">
        <v>41</v>
      </c>
      <c r="C12" s="36">
        <v>2402265.73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9">
        <f t="shared" si="2"/>
        <v>0</v>
      </c>
    </row>
    <row r="13" spans="1:30" ht="13.5">
      <c r="A13" s="11"/>
      <c r="B13" s="25" t="s">
        <v>4</v>
      </c>
      <c r="C13" s="36">
        <v>380000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9">
        <f t="shared" si="2"/>
        <v>0</v>
      </c>
    </row>
    <row r="14" spans="1:30" ht="13.5">
      <c r="A14" s="11"/>
      <c r="B14" s="25" t="s">
        <v>42</v>
      </c>
      <c r="C14" s="36">
        <v>200000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f t="shared" si="2"/>
        <v>0</v>
      </c>
    </row>
    <row r="15" spans="1:30" ht="13.5">
      <c r="A15" s="11"/>
      <c r="B15" s="25" t="s">
        <v>43</v>
      </c>
      <c r="C15" s="36">
        <v>291480.84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2"/>
      <c r="AD15" s="39">
        <f t="shared" si="2"/>
        <v>0</v>
      </c>
    </row>
    <row r="16" spans="1:30" ht="44.25" customHeight="1">
      <c r="A16" s="11"/>
      <c r="B16" s="25" t="s">
        <v>44</v>
      </c>
      <c r="C16" s="36">
        <v>3927099.53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>
        <f>416516.67+182143.97+78237.18+222322.88+118425.91</f>
        <v>1017646.6100000001</v>
      </c>
      <c r="AD16" s="43">
        <f t="shared" si="2"/>
        <v>25.913440752544414</v>
      </c>
    </row>
    <row r="17" spans="1:30" ht="13.5">
      <c r="A17" s="11" t="s">
        <v>54</v>
      </c>
      <c r="B17" s="24" t="s">
        <v>5</v>
      </c>
      <c r="C17" s="34">
        <f>SUM(C18:C20)</f>
        <v>1849469.0899999999</v>
      </c>
      <c r="D17" s="34">
        <f aca="true" t="shared" si="4" ref="D17:AC17">SUM(D18:D20)</f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41">
        <f t="shared" si="2"/>
        <v>0</v>
      </c>
    </row>
    <row r="18" spans="1:30" ht="13.5">
      <c r="A18" s="11"/>
      <c r="B18" s="25" t="s">
        <v>60</v>
      </c>
      <c r="C18" s="36">
        <v>1271166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2"/>
      <c r="AD18" s="39">
        <f t="shared" si="2"/>
        <v>0</v>
      </c>
    </row>
    <row r="19" spans="1:30" ht="13.5">
      <c r="A19" s="11"/>
      <c r="B19" s="25" t="s">
        <v>61</v>
      </c>
      <c r="C19" s="36">
        <v>157394.69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2"/>
      <c r="AD19" s="39">
        <f t="shared" si="2"/>
        <v>0</v>
      </c>
    </row>
    <row r="20" spans="1:30" ht="13.5">
      <c r="A20" s="11"/>
      <c r="B20" s="25" t="s">
        <v>62</v>
      </c>
      <c r="C20" s="36">
        <v>420908.4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39">
        <f t="shared" si="2"/>
        <v>0</v>
      </c>
    </row>
    <row r="21" spans="1:30" ht="13.5">
      <c r="A21" s="11" t="s">
        <v>47</v>
      </c>
      <c r="B21" s="24" t="s">
        <v>45</v>
      </c>
      <c r="C21" s="34">
        <f>SUM(C22:C25)</f>
        <v>3268287.11</v>
      </c>
      <c r="D21" s="34">
        <f aca="true" t="shared" si="5" ref="D21:AC21">SUM(D22:D25)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256133.65999999997</v>
      </c>
      <c r="AD21" s="41">
        <f t="shared" si="2"/>
        <v>7.836938781060761</v>
      </c>
    </row>
    <row r="22" spans="1:30" ht="25.5">
      <c r="A22" s="11"/>
      <c r="B22" s="25" t="s">
        <v>8</v>
      </c>
      <c r="C22" s="36">
        <v>2415287.11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>
        <f>35426.4+6511.15+18985+4180+28690.57+5065.62+21510+4732</f>
        <v>125100.73999999999</v>
      </c>
      <c r="AD22" s="43">
        <f t="shared" si="2"/>
        <v>5.179539090075299</v>
      </c>
    </row>
    <row r="23" spans="1:30" ht="39">
      <c r="A23" s="11"/>
      <c r="B23" s="25" t="s">
        <v>9</v>
      </c>
      <c r="C23" s="36">
        <v>781200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>
        <f>53990.08+11877.82+9560+2103+32090.73+7060.15+10755+2366</f>
        <v>129802.77999999998</v>
      </c>
      <c r="AD23" s="43">
        <f t="shared" si="2"/>
        <v>16.615819252432154</v>
      </c>
    </row>
    <row r="24" spans="1:30" ht="13.5">
      <c r="A24" s="11"/>
      <c r="B24" s="25" t="s">
        <v>63</v>
      </c>
      <c r="C24" s="36">
        <v>39700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39">
        <f t="shared" si="2"/>
        <v>0</v>
      </c>
    </row>
    <row r="25" spans="1:30" ht="13.5">
      <c r="A25" s="11"/>
      <c r="B25" s="25" t="s">
        <v>64</v>
      </c>
      <c r="C25" s="36">
        <v>32100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>
        <f>494.45+735.69</f>
        <v>1230.14</v>
      </c>
      <c r="AD25" s="39">
        <f t="shared" si="2"/>
        <v>3.832211838006231</v>
      </c>
    </row>
    <row r="26" spans="1:30" ht="13.5">
      <c r="A26" s="11" t="s">
        <v>48</v>
      </c>
      <c r="B26" s="24" t="s">
        <v>6</v>
      </c>
      <c r="C26" s="34">
        <f>SUM(C27:C31)</f>
        <v>1751693.6400000006</v>
      </c>
      <c r="D26" s="34">
        <f aca="true" t="shared" si="6" ref="D26:AC26">SUM(D27:D31)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4">
        <f t="shared" si="6"/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4">
        <f t="shared" si="6"/>
        <v>0</v>
      </c>
      <c r="AD26" s="41">
        <f t="shared" si="2"/>
        <v>0</v>
      </c>
    </row>
    <row r="27" spans="1:30" ht="13.5">
      <c r="A27" s="11"/>
      <c r="B27" s="25" t="s">
        <v>10</v>
      </c>
      <c r="C27" s="36">
        <f>19422023.54+229670.1-19000000</f>
        <v>651693.6400000006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39">
        <f t="shared" si="2"/>
        <v>0</v>
      </c>
    </row>
    <row r="28" spans="1:30" ht="13.5">
      <c r="A28" s="11"/>
      <c r="B28" s="25" t="s">
        <v>7</v>
      </c>
      <c r="C28" s="36">
        <v>1000000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39">
        <f>(AC28/C28)*100</f>
        <v>0</v>
      </c>
    </row>
    <row r="29" spans="1:30" ht="13.5" customHeight="1">
      <c r="A29" s="11"/>
      <c r="B29" s="58" t="s">
        <v>72</v>
      </c>
      <c r="C29" s="36">
        <v>100000</v>
      </c>
      <c r="AC29" s="17"/>
      <c r="AD29" s="17">
        <f>(AC29/C29)*100</f>
        <v>0</v>
      </c>
    </row>
    <row r="30" spans="1:30" ht="13.5" hidden="1">
      <c r="A30" s="11"/>
      <c r="B30" s="2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4"/>
      <c r="AD30" s="45" t="e">
        <f t="shared" si="2"/>
        <v>#DIV/0!</v>
      </c>
    </row>
    <row r="31" spans="1:30" ht="13.5" hidden="1">
      <c r="A31" s="11"/>
      <c r="B31" s="2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4"/>
      <c r="AD31" s="45" t="e">
        <f t="shared" si="2"/>
        <v>#DIV/0!</v>
      </c>
    </row>
    <row r="32" spans="1:30" ht="13.5">
      <c r="A32" s="11" t="s">
        <v>19</v>
      </c>
      <c r="B32" s="24" t="s">
        <v>33</v>
      </c>
      <c r="C32" s="34">
        <f>SUM(C33:C34)</f>
        <v>331841.32</v>
      </c>
      <c r="D32" s="34">
        <f aca="true" t="shared" si="7" ref="D32:AC32">SUM(D33:D34)</f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  <c r="U32" s="34">
        <f t="shared" si="7"/>
        <v>0</v>
      </c>
      <c r="V32" s="34">
        <f t="shared" si="7"/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41">
        <f t="shared" si="2"/>
        <v>0</v>
      </c>
    </row>
    <row r="33" spans="1:30" ht="13.5">
      <c r="A33" s="11"/>
      <c r="B33" s="26" t="s">
        <v>11</v>
      </c>
      <c r="C33" s="36">
        <v>250041.32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2"/>
      <c r="AD33" s="39">
        <f t="shared" si="2"/>
        <v>0</v>
      </c>
    </row>
    <row r="34" spans="1:30" ht="27" customHeight="1">
      <c r="A34" s="11"/>
      <c r="B34" s="26" t="s">
        <v>12</v>
      </c>
      <c r="C34" s="36">
        <v>81800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2"/>
      <c r="AD34" s="43">
        <f t="shared" si="2"/>
        <v>0</v>
      </c>
    </row>
    <row r="35" spans="1:30" ht="13.5">
      <c r="A35" s="11" t="s">
        <v>20</v>
      </c>
      <c r="B35" s="24" t="s">
        <v>21</v>
      </c>
      <c r="C35" s="34">
        <f>SUM(C36:C37)</f>
        <v>11626507.14</v>
      </c>
      <c r="D35" s="34">
        <f aca="true" t="shared" si="8" ref="D35:AC35">SUM(D36:D37)</f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>
        <f t="shared" si="8"/>
        <v>0</v>
      </c>
      <c r="S35" s="34">
        <f t="shared" si="8"/>
        <v>0</v>
      </c>
      <c r="T35" s="34">
        <f t="shared" si="8"/>
        <v>0</v>
      </c>
      <c r="U35" s="34">
        <f t="shared" si="8"/>
        <v>0</v>
      </c>
      <c r="V35" s="34">
        <f t="shared" si="8"/>
        <v>0</v>
      </c>
      <c r="W35" s="34">
        <f t="shared" si="8"/>
        <v>0</v>
      </c>
      <c r="X35" s="34">
        <f t="shared" si="8"/>
        <v>0</v>
      </c>
      <c r="Y35" s="34">
        <f t="shared" si="8"/>
        <v>0</v>
      </c>
      <c r="Z35" s="34">
        <f t="shared" si="8"/>
        <v>0</v>
      </c>
      <c r="AA35" s="34">
        <f t="shared" si="8"/>
        <v>0</v>
      </c>
      <c r="AB35" s="34">
        <f t="shared" si="8"/>
        <v>0</v>
      </c>
      <c r="AC35" s="34">
        <f t="shared" si="8"/>
        <v>1819777.97</v>
      </c>
      <c r="AD35" s="41">
        <f t="shared" si="2"/>
        <v>15.651974820014603</v>
      </c>
    </row>
    <row r="36" spans="1:30" ht="39">
      <c r="A36" s="11"/>
      <c r="B36" s="25" t="s">
        <v>32</v>
      </c>
      <c r="C36" s="36">
        <f>8326507.14+1750000+1400000</f>
        <v>11476507.14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>
        <f>627561.49+78954.16+337642.31+406191.47+24974.2+344454.34</f>
        <v>1819777.97</v>
      </c>
      <c r="AD36" s="43">
        <f t="shared" si="2"/>
        <v>15.856548929049852</v>
      </c>
    </row>
    <row r="37" spans="1:30" ht="25.5">
      <c r="A37" s="11"/>
      <c r="B37" s="25" t="s">
        <v>13</v>
      </c>
      <c r="C37" s="36">
        <v>150000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/>
      <c r="AD37" s="39">
        <f t="shared" si="2"/>
        <v>0</v>
      </c>
    </row>
    <row r="38" spans="1:30" ht="13.5">
      <c r="A38" s="11" t="s">
        <v>49</v>
      </c>
      <c r="B38" s="27" t="s">
        <v>50</v>
      </c>
      <c r="C38" s="34">
        <f>SUM(C39:C39)</f>
        <v>102000</v>
      </c>
      <c r="D38" s="34">
        <f aca="true" t="shared" si="9" ref="D38:AC38">SUM(D39:D39)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41">
        <f t="shared" si="2"/>
        <v>0</v>
      </c>
    </row>
    <row r="39" spans="1:30" ht="13.5">
      <c r="A39" s="11"/>
      <c r="B39" s="25" t="s">
        <v>51</v>
      </c>
      <c r="C39" s="36">
        <v>102000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2"/>
      <c r="AD39" s="39">
        <f t="shared" si="2"/>
        <v>0</v>
      </c>
    </row>
    <row r="40" spans="1:30" ht="13.5">
      <c r="A40" s="11" t="s">
        <v>0</v>
      </c>
      <c r="B40" s="27" t="s">
        <v>1</v>
      </c>
      <c r="C40" s="34">
        <f>SUM(C41:C42)</f>
        <v>851133.72</v>
      </c>
      <c r="D40" s="34">
        <f aca="true" t="shared" si="10" ref="D40:AC40">SUM(D41:D42)</f>
        <v>0</v>
      </c>
      <c r="E40" s="34">
        <f t="shared" si="10"/>
        <v>0</v>
      </c>
      <c r="F40" s="34">
        <f t="shared" si="10"/>
        <v>0</v>
      </c>
      <c r="G40" s="34">
        <f t="shared" si="10"/>
        <v>0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0"/>
        <v>0</v>
      </c>
      <c r="S40" s="34">
        <f t="shared" si="10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10"/>
        <v>0</v>
      </c>
      <c r="AC40" s="34">
        <f t="shared" si="10"/>
        <v>6764.9400000000005</v>
      </c>
      <c r="AD40" s="41">
        <f t="shared" si="2"/>
        <v>0.7948151789826867</v>
      </c>
    </row>
    <row r="41" spans="1:30" ht="13.5">
      <c r="A41" s="11"/>
      <c r="B41" s="26" t="s">
        <v>65</v>
      </c>
      <c r="C41" s="36">
        <v>751133.72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2"/>
      <c r="AD41" s="39">
        <f t="shared" si="2"/>
        <v>0</v>
      </c>
    </row>
    <row r="42" spans="1:30" ht="13.5">
      <c r="A42" s="11"/>
      <c r="B42" s="25" t="s">
        <v>34</v>
      </c>
      <c r="C42" s="36">
        <v>100000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>
        <f>3405.38+3359.56</f>
        <v>6764.9400000000005</v>
      </c>
      <c r="AD42" s="39">
        <f t="shared" si="2"/>
        <v>6.76494</v>
      </c>
    </row>
    <row r="43" spans="1:30" ht="13.5">
      <c r="A43" s="11" t="s">
        <v>26</v>
      </c>
      <c r="B43" s="24" t="s">
        <v>35</v>
      </c>
      <c r="C43" s="46">
        <v>188376.21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>
        <f>11800+28200</f>
        <v>40000</v>
      </c>
      <c r="AD43" s="39">
        <f t="shared" si="2"/>
        <v>21.2341038180989</v>
      </c>
    </row>
    <row r="44" spans="1:30" ht="13.5">
      <c r="A44" s="11" t="s">
        <v>56</v>
      </c>
      <c r="B44" s="24" t="s">
        <v>55</v>
      </c>
      <c r="C44" s="46">
        <f>SUM(C45:C46)</f>
        <v>97441</v>
      </c>
      <c r="D44" s="46">
        <f aca="true" t="shared" si="11" ref="D44:AC44">SUM(D45:D46)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0</v>
      </c>
      <c r="P44" s="46">
        <f t="shared" si="11"/>
        <v>0</v>
      </c>
      <c r="Q44" s="46">
        <f t="shared" si="11"/>
        <v>0</v>
      </c>
      <c r="R44" s="46">
        <f t="shared" si="11"/>
        <v>0</v>
      </c>
      <c r="S44" s="46">
        <f t="shared" si="11"/>
        <v>0</v>
      </c>
      <c r="T44" s="46">
        <f t="shared" si="11"/>
        <v>0</v>
      </c>
      <c r="U44" s="46">
        <f t="shared" si="11"/>
        <v>0</v>
      </c>
      <c r="V44" s="46">
        <f t="shared" si="11"/>
        <v>0</v>
      </c>
      <c r="W44" s="46">
        <f t="shared" si="11"/>
        <v>0</v>
      </c>
      <c r="X44" s="46">
        <f t="shared" si="11"/>
        <v>0</v>
      </c>
      <c r="Y44" s="46">
        <f t="shared" si="11"/>
        <v>0</v>
      </c>
      <c r="Z44" s="46">
        <f t="shared" si="11"/>
        <v>0</v>
      </c>
      <c r="AA44" s="46">
        <f t="shared" si="11"/>
        <v>0</v>
      </c>
      <c r="AB44" s="46">
        <f t="shared" si="11"/>
        <v>0</v>
      </c>
      <c r="AC44" s="46">
        <f t="shared" si="11"/>
        <v>0</v>
      </c>
      <c r="AD44" s="47">
        <f t="shared" si="2"/>
        <v>0</v>
      </c>
    </row>
    <row r="45" spans="1:30" ht="13.5">
      <c r="A45" s="11"/>
      <c r="B45" s="25" t="s">
        <v>36</v>
      </c>
      <c r="C45" s="36">
        <v>93250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2"/>
      <c r="AD45" s="39">
        <f t="shared" si="2"/>
        <v>0</v>
      </c>
    </row>
    <row r="46" spans="1:30" ht="13.5">
      <c r="A46" s="11"/>
      <c r="B46" s="25" t="s">
        <v>66</v>
      </c>
      <c r="C46" s="36">
        <v>4191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2"/>
      <c r="AD46" s="39">
        <f t="shared" si="2"/>
        <v>0</v>
      </c>
    </row>
    <row r="47" spans="1:30" ht="13.5">
      <c r="A47" s="11" t="s">
        <v>22</v>
      </c>
      <c r="B47" s="24" t="s">
        <v>37</v>
      </c>
      <c r="C47" s="46">
        <f>SUM(C48:C49)</f>
        <v>31520</v>
      </c>
      <c r="D47" s="46">
        <f aca="true" t="shared" si="12" ref="D47:AC47">SUM(D48:D49)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0</v>
      </c>
      <c r="M47" s="46">
        <f t="shared" si="12"/>
        <v>0</v>
      </c>
      <c r="N47" s="46">
        <f t="shared" si="12"/>
        <v>0</v>
      </c>
      <c r="O47" s="46">
        <f t="shared" si="12"/>
        <v>0</v>
      </c>
      <c r="P47" s="46">
        <f t="shared" si="12"/>
        <v>0</v>
      </c>
      <c r="Q47" s="46">
        <f t="shared" si="12"/>
        <v>0</v>
      </c>
      <c r="R47" s="46">
        <f t="shared" si="12"/>
        <v>0</v>
      </c>
      <c r="S47" s="46">
        <f t="shared" si="12"/>
        <v>0</v>
      </c>
      <c r="T47" s="46">
        <f t="shared" si="12"/>
        <v>0</v>
      </c>
      <c r="U47" s="46">
        <f t="shared" si="12"/>
        <v>0</v>
      </c>
      <c r="V47" s="46">
        <f t="shared" si="12"/>
        <v>0</v>
      </c>
      <c r="W47" s="46">
        <f t="shared" si="12"/>
        <v>0</v>
      </c>
      <c r="X47" s="46">
        <f t="shared" si="12"/>
        <v>0</v>
      </c>
      <c r="Y47" s="46">
        <f t="shared" si="12"/>
        <v>0</v>
      </c>
      <c r="Z47" s="46">
        <f t="shared" si="12"/>
        <v>0</v>
      </c>
      <c r="AA47" s="46">
        <f t="shared" si="12"/>
        <v>0</v>
      </c>
      <c r="AB47" s="46">
        <f t="shared" si="12"/>
        <v>0</v>
      </c>
      <c r="AC47" s="46">
        <f t="shared" si="12"/>
        <v>0</v>
      </c>
      <c r="AD47" s="39">
        <f t="shared" si="2"/>
        <v>0</v>
      </c>
    </row>
    <row r="48" spans="1:30" ht="13.5">
      <c r="A48" s="11"/>
      <c r="B48" s="25" t="s">
        <v>38</v>
      </c>
      <c r="C48" s="36">
        <v>5331.2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2"/>
      <c r="AD48" s="39">
        <f t="shared" si="2"/>
        <v>0</v>
      </c>
    </row>
    <row r="49" spans="1:30" ht="13.5">
      <c r="A49" s="11"/>
      <c r="B49" s="25" t="s">
        <v>67</v>
      </c>
      <c r="C49" s="36">
        <v>26188.8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2"/>
      <c r="AD49" s="39">
        <f t="shared" si="2"/>
        <v>0</v>
      </c>
    </row>
    <row r="50" spans="1:30" s="3" customFormat="1" ht="15">
      <c r="A50" s="21" t="s">
        <v>27</v>
      </c>
      <c r="B50" s="23" t="s">
        <v>57</v>
      </c>
      <c r="C50" s="48">
        <f>C51</f>
        <v>32849</v>
      </c>
      <c r="D50" s="48">
        <f aca="true" t="shared" si="13" ref="D50:AC50">D51</f>
        <v>0</v>
      </c>
      <c r="E50" s="48">
        <f t="shared" si="13"/>
        <v>0</v>
      </c>
      <c r="F50" s="48">
        <f t="shared" si="13"/>
        <v>0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0</v>
      </c>
      <c r="L50" s="48">
        <f t="shared" si="13"/>
        <v>0</v>
      </c>
      <c r="M50" s="48">
        <f t="shared" si="13"/>
        <v>0</v>
      </c>
      <c r="N50" s="48">
        <f t="shared" si="13"/>
        <v>0</v>
      </c>
      <c r="O50" s="48">
        <f t="shared" si="13"/>
        <v>0</v>
      </c>
      <c r="P50" s="48">
        <f t="shared" si="13"/>
        <v>0</v>
      </c>
      <c r="Q50" s="48">
        <f t="shared" si="13"/>
        <v>0</v>
      </c>
      <c r="R50" s="48">
        <f t="shared" si="13"/>
        <v>0</v>
      </c>
      <c r="S50" s="48">
        <f t="shared" si="13"/>
        <v>0</v>
      </c>
      <c r="T50" s="48">
        <f t="shared" si="13"/>
        <v>0</v>
      </c>
      <c r="U50" s="48">
        <f t="shared" si="13"/>
        <v>0</v>
      </c>
      <c r="V50" s="48">
        <f t="shared" si="13"/>
        <v>0</v>
      </c>
      <c r="W50" s="48">
        <f t="shared" si="13"/>
        <v>0</v>
      </c>
      <c r="X50" s="48">
        <f t="shared" si="13"/>
        <v>0</v>
      </c>
      <c r="Y50" s="48">
        <f t="shared" si="13"/>
        <v>0</v>
      </c>
      <c r="Z50" s="48">
        <f t="shared" si="13"/>
        <v>0</v>
      </c>
      <c r="AA50" s="48">
        <f t="shared" si="13"/>
        <v>0</v>
      </c>
      <c r="AB50" s="48">
        <f t="shared" si="13"/>
        <v>0</v>
      </c>
      <c r="AC50" s="48">
        <f t="shared" si="13"/>
        <v>0</v>
      </c>
      <c r="AD50" s="49">
        <f t="shared" si="2"/>
        <v>0</v>
      </c>
    </row>
    <row r="51" spans="1:30" ht="13.5">
      <c r="A51" s="10"/>
      <c r="B51" s="28" t="s">
        <v>25</v>
      </c>
      <c r="C51" s="50">
        <v>32849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2"/>
      <c r="AD51" s="39">
        <f t="shared" si="2"/>
        <v>0</v>
      </c>
    </row>
    <row r="52" spans="1:30" s="3" customFormat="1" ht="30">
      <c r="A52" s="21" t="s">
        <v>28</v>
      </c>
      <c r="B52" s="29" t="s">
        <v>30</v>
      </c>
      <c r="C52" s="48">
        <f>SUM(C54:C55)</f>
        <v>832234.5</v>
      </c>
      <c r="D52" s="48">
        <f aca="true" t="shared" si="14" ref="D52:AC52">SUM(D54:D55)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48">
        <f t="shared" si="14"/>
        <v>0</v>
      </c>
      <c r="J52" s="48">
        <f t="shared" si="14"/>
        <v>0</v>
      </c>
      <c r="K52" s="48">
        <f t="shared" si="14"/>
        <v>0</v>
      </c>
      <c r="L52" s="48">
        <f t="shared" si="14"/>
        <v>0</v>
      </c>
      <c r="M52" s="48">
        <f t="shared" si="14"/>
        <v>0</v>
      </c>
      <c r="N52" s="48">
        <f t="shared" si="14"/>
        <v>0</v>
      </c>
      <c r="O52" s="48">
        <f t="shared" si="14"/>
        <v>0</v>
      </c>
      <c r="P52" s="48">
        <f t="shared" si="14"/>
        <v>0</v>
      </c>
      <c r="Q52" s="48">
        <f t="shared" si="14"/>
        <v>0</v>
      </c>
      <c r="R52" s="48">
        <f t="shared" si="14"/>
        <v>0</v>
      </c>
      <c r="S52" s="48">
        <f t="shared" si="14"/>
        <v>0</v>
      </c>
      <c r="T52" s="48">
        <f t="shared" si="14"/>
        <v>0</v>
      </c>
      <c r="U52" s="48">
        <f t="shared" si="14"/>
        <v>0</v>
      </c>
      <c r="V52" s="48">
        <f t="shared" si="14"/>
        <v>0</v>
      </c>
      <c r="W52" s="48">
        <f t="shared" si="14"/>
        <v>0</v>
      </c>
      <c r="X52" s="48">
        <f t="shared" si="14"/>
        <v>0</v>
      </c>
      <c r="Y52" s="48">
        <f t="shared" si="14"/>
        <v>0</v>
      </c>
      <c r="Z52" s="48">
        <f t="shared" si="14"/>
        <v>0</v>
      </c>
      <c r="AA52" s="48">
        <f t="shared" si="14"/>
        <v>0</v>
      </c>
      <c r="AB52" s="48">
        <f t="shared" si="14"/>
        <v>0</v>
      </c>
      <c r="AC52" s="48">
        <f t="shared" si="14"/>
        <v>24211.33</v>
      </c>
      <c r="AD52" s="51">
        <f t="shared" si="2"/>
        <v>2.9091956654044027</v>
      </c>
    </row>
    <row r="53" spans="1:30" ht="13.5">
      <c r="A53" s="11" t="s">
        <v>58</v>
      </c>
      <c r="B53" s="30" t="s">
        <v>59</v>
      </c>
      <c r="C53" s="52">
        <f>C54+C55</f>
        <v>832234.5</v>
      </c>
      <c r="D53" s="52">
        <f aca="true" t="shared" si="15" ref="D53:AC53">D54+D55</f>
        <v>0</v>
      </c>
      <c r="E53" s="52">
        <f t="shared" si="15"/>
        <v>0</v>
      </c>
      <c r="F53" s="52">
        <f t="shared" si="15"/>
        <v>0</v>
      </c>
      <c r="G53" s="52">
        <f t="shared" si="15"/>
        <v>0</v>
      </c>
      <c r="H53" s="52">
        <f t="shared" si="15"/>
        <v>0</v>
      </c>
      <c r="I53" s="52">
        <f t="shared" si="15"/>
        <v>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0</v>
      </c>
      <c r="N53" s="52">
        <f t="shared" si="15"/>
        <v>0</v>
      </c>
      <c r="O53" s="52">
        <f t="shared" si="15"/>
        <v>0</v>
      </c>
      <c r="P53" s="52">
        <f t="shared" si="15"/>
        <v>0</v>
      </c>
      <c r="Q53" s="52">
        <f t="shared" si="15"/>
        <v>0</v>
      </c>
      <c r="R53" s="52">
        <f t="shared" si="15"/>
        <v>0</v>
      </c>
      <c r="S53" s="52">
        <f t="shared" si="15"/>
        <v>0</v>
      </c>
      <c r="T53" s="52">
        <f t="shared" si="15"/>
        <v>0</v>
      </c>
      <c r="U53" s="52">
        <f t="shared" si="15"/>
        <v>0</v>
      </c>
      <c r="V53" s="52">
        <f t="shared" si="15"/>
        <v>0</v>
      </c>
      <c r="W53" s="52">
        <f t="shared" si="15"/>
        <v>0</v>
      </c>
      <c r="X53" s="52">
        <f t="shared" si="15"/>
        <v>0</v>
      </c>
      <c r="Y53" s="52">
        <f t="shared" si="15"/>
        <v>0</v>
      </c>
      <c r="Z53" s="52">
        <f t="shared" si="15"/>
        <v>0</v>
      </c>
      <c r="AA53" s="52">
        <f t="shared" si="15"/>
        <v>0</v>
      </c>
      <c r="AB53" s="52">
        <f t="shared" si="15"/>
        <v>0</v>
      </c>
      <c r="AC53" s="52">
        <f t="shared" si="15"/>
        <v>24211.33</v>
      </c>
      <c r="AD53" s="45">
        <f t="shared" si="2"/>
        <v>2.9091956654044027</v>
      </c>
    </row>
    <row r="54" spans="1:30" ht="39">
      <c r="A54" s="10"/>
      <c r="B54" s="25" t="s">
        <v>14</v>
      </c>
      <c r="C54" s="36">
        <v>823779.5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>
        <f>15635.88+8575.45</f>
        <v>24211.33</v>
      </c>
      <c r="AD54" s="43">
        <f t="shared" si="2"/>
        <v>2.939054686357211</v>
      </c>
    </row>
    <row r="55" spans="1:30" ht="25.5">
      <c r="A55" s="10"/>
      <c r="B55" s="25" t="s">
        <v>15</v>
      </c>
      <c r="C55" s="36">
        <v>8455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3">
        <f t="shared" si="2"/>
        <v>0</v>
      </c>
    </row>
    <row r="56" spans="1:30" ht="15">
      <c r="A56" s="54" t="s">
        <v>52</v>
      </c>
      <c r="B56" s="55"/>
      <c r="C56" s="53">
        <f>C50+C4+C52</f>
        <v>46181979.11000001</v>
      </c>
      <c r="D56" s="53">
        <f aca="true" t="shared" si="16" ref="D56:AC56">D50+D4+D52</f>
        <v>0</v>
      </c>
      <c r="E56" s="53">
        <f t="shared" si="16"/>
        <v>0</v>
      </c>
      <c r="F56" s="53">
        <f t="shared" si="16"/>
        <v>0</v>
      </c>
      <c r="G56" s="53">
        <f t="shared" si="16"/>
        <v>0</v>
      </c>
      <c r="H56" s="53">
        <f t="shared" si="16"/>
        <v>0</v>
      </c>
      <c r="I56" s="53">
        <f t="shared" si="16"/>
        <v>0</v>
      </c>
      <c r="J56" s="53">
        <f t="shared" si="16"/>
        <v>0</v>
      </c>
      <c r="K56" s="53">
        <f t="shared" si="16"/>
        <v>0</v>
      </c>
      <c r="L56" s="53">
        <f t="shared" si="16"/>
        <v>0</v>
      </c>
      <c r="M56" s="53">
        <f t="shared" si="16"/>
        <v>0</v>
      </c>
      <c r="N56" s="53">
        <f t="shared" si="16"/>
        <v>0</v>
      </c>
      <c r="O56" s="53">
        <f t="shared" si="16"/>
        <v>0</v>
      </c>
      <c r="P56" s="53">
        <f t="shared" si="16"/>
        <v>0</v>
      </c>
      <c r="Q56" s="53">
        <f t="shared" si="16"/>
        <v>0</v>
      </c>
      <c r="R56" s="53">
        <f t="shared" si="16"/>
        <v>0</v>
      </c>
      <c r="S56" s="53">
        <f t="shared" si="16"/>
        <v>0</v>
      </c>
      <c r="T56" s="53">
        <f t="shared" si="16"/>
        <v>0</v>
      </c>
      <c r="U56" s="53">
        <f t="shared" si="16"/>
        <v>0</v>
      </c>
      <c r="V56" s="53">
        <f t="shared" si="16"/>
        <v>0</v>
      </c>
      <c r="W56" s="53">
        <f t="shared" si="16"/>
        <v>0</v>
      </c>
      <c r="X56" s="53">
        <f t="shared" si="16"/>
        <v>0</v>
      </c>
      <c r="Y56" s="53">
        <f t="shared" si="16"/>
        <v>0</v>
      </c>
      <c r="Z56" s="53">
        <f t="shared" si="16"/>
        <v>0</v>
      </c>
      <c r="AA56" s="53">
        <f t="shared" si="16"/>
        <v>0</v>
      </c>
      <c r="AB56" s="53">
        <f t="shared" si="16"/>
        <v>0</v>
      </c>
      <c r="AC56" s="53">
        <f t="shared" si="16"/>
        <v>5876838.48</v>
      </c>
      <c r="AD56" s="49">
        <f t="shared" si="2"/>
        <v>12.725393309806119</v>
      </c>
    </row>
    <row r="57" spans="15:18" ht="12.75">
      <c r="O57" s="8"/>
      <c r="Q57" s="13"/>
      <c r="R57" s="13"/>
    </row>
    <row r="58" spans="1:29" s="4" customFormat="1" ht="18">
      <c r="A58" s="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5"/>
      <c r="P58" s="5"/>
      <c r="Q58" s="16"/>
      <c r="R58" s="16"/>
      <c r="S58" s="16"/>
      <c r="T58" s="16"/>
      <c r="U58" s="16"/>
      <c r="V58" s="16"/>
      <c r="W58" s="16"/>
      <c r="X58" s="5"/>
      <c r="Y58" s="5"/>
      <c r="Z58" s="5"/>
      <c r="AA58" s="5"/>
      <c r="AB58" s="5"/>
      <c r="AC58" s="5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spans="15:23" ht="12.75">
      <c r="O60" s="8"/>
      <c r="Q60" s="12"/>
      <c r="R60" s="12"/>
      <c r="S60" s="12"/>
      <c r="T60" s="12"/>
      <c r="U60" s="12"/>
      <c r="V60" s="12"/>
      <c r="W60" s="12"/>
    </row>
    <row r="61" ht="12.75">
      <c r="AD61" s="8"/>
    </row>
  </sheetData>
  <sheetProtection/>
  <mergeCells count="2">
    <mergeCell ref="A56:B56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2018-03-19T13:13:03Z</dcterms:modified>
  <cp:category/>
  <cp:version/>
  <cp:contentType/>
  <cp:contentStatus/>
</cp:coreProperties>
</file>